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ee Calculato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5" i="1" l="1"/>
  <c r="N35" i="1"/>
  <c r="H35" i="1"/>
  <c r="O34" i="1"/>
  <c r="C32" i="1"/>
  <c r="O30" i="1"/>
  <c r="O32" i="1" s="1"/>
  <c r="O33" i="1" s="1"/>
  <c r="H30" i="1"/>
  <c r="H29" i="1"/>
  <c r="H28" i="1"/>
  <c r="H27" i="1"/>
  <c r="H26" i="1"/>
  <c r="H25" i="1"/>
  <c r="C18" i="1"/>
  <c r="O17" i="1"/>
  <c r="I46" i="1" l="1"/>
  <c r="I50" i="1"/>
  <c r="I41" i="1"/>
  <c r="I51" i="1"/>
  <c r="I42" i="1"/>
  <c r="I71" i="1"/>
  <c r="I43" i="1"/>
  <c r="I72" i="1"/>
  <c r="C23" i="1"/>
  <c r="I44" i="1"/>
  <c r="I73" i="1"/>
  <c r="G23" i="1"/>
  <c r="H32" i="1"/>
  <c r="I35" i="1" s="1"/>
  <c r="I45" i="1"/>
  <c r="I64" i="1"/>
  <c r="I76" i="1"/>
  <c r="I79" i="1" s="1"/>
  <c r="I47" i="1"/>
  <c r="I65" i="1"/>
  <c r="I66" i="1"/>
  <c r="I68" i="1" l="1"/>
  <c r="I54" i="1"/>
  <c r="I34" i="1"/>
  <c r="I37" i="1" s="1"/>
  <c r="I78" i="1"/>
  <c r="I53" i="1"/>
  <c r="I82" i="1" l="1"/>
  <c r="I57" i="1"/>
</calcChain>
</file>

<file path=xl/comments1.xml><?xml version="1.0" encoding="utf-8"?>
<comments xmlns="http://schemas.openxmlformats.org/spreadsheetml/2006/main">
  <authors>
    <author>Author</author>
  </authors>
  <commentList>
    <comment ref="E3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maximum under Part 9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maximum under Part 9</t>
        </r>
      </text>
    </comment>
  </commentList>
</comments>
</file>

<file path=xl/sharedStrings.xml><?xml version="1.0" encoding="utf-8"?>
<sst xmlns="http://schemas.openxmlformats.org/spreadsheetml/2006/main" count="77" uniqueCount="60">
  <si>
    <t>Permit Number:</t>
  </si>
  <si>
    <t>Permit Fees Calculator</t>
  </si>
  <si>
    <t>(Office Use Only)</t>
  </si>
  <si>
    <t>Name</t>
  </si>
  <si>
    <t>Phone No.</t>
  </si>
  <si>
    <t>Date</t>
  </si>
  <si>
    <t>municipal approval first</t>
  </si>
  <si>
    <t>info</t>
  </si>
  <si>
    <t>foundation including jogs &gt; 39 1/3 ft (12 m)</t>
  </si>
  <si>
    <t>q&amp;a</t>
  </si>
  <si>
    <t>Address</t>
  </si>
  <si>
    <t>You must enter the unit of measure you want to use:</t>
  </si>
  <si>
    <t>For Imperial enter 1, for Metric enter 2</t>
  </si>
  <si>
    <t>Part 9 - One- or Two-Family Dwellings</t>
  </si>
  <si>
    <t>Area in:</t>
  </si>
  <si>
    <t>(Description of construction, renovation or repair work)</t>
  </si>
  <si>
    <t>Sq. Ft.</t>
  </si>
  <si>
    <t>Sq. Mtr.</t>
  </si>
  <si>
    <t>Value</t>
  </si>
  <si>
    <t>Fee</t>
  </si>
  <si>
    <r>
      <rPr>
        <b/>
        <sz val="20"/>
        <color theme="1"/>
        <rFont val="Arial"/>
        <family val="2"/>
      </rPr>
      <t>Main Floor</t>
    </r>
    <r>
      <rPr>
        <b/>
        <sz val="18"/>
        <color theme="1"/>
        <rFont val="Calibri"/>
        <family val="2"/>
        <scheme val="minor"/>
      </rPr>
      <t xml:space="preserve"> (incl. </t>
    </r>
    <r>
      <rPr>
        <b/>
        <sz val="18"/>
        <color indexed="8"/>
        <rFont val="Calibri"/>
        <family val="2"/>
      </rPr>
      <t>attached sunrooms, screened porch, covered deck, etc.)</t>
    </r>
    <r>
      <rPr>
        <b/>
        <sz val="20"/>
        <color indexed="8"/>
        <rFont val="Calibri"/>
        <family val="2"/>
      </rPr>
      <t xml:space="preserve">  </t>
    </r>
  </si>
  <si>
    <t>Other Floor(s)</t>
  </si>
  <si>
    <t>Replacement of basement, foundations, piles and grade beams</t>
  </si>
  <si>
    <t>Surface Foundation</t>
  </si>
  <si>
    <t>Attached garage or accessory building</t>
  </si>
  <si>
    <t>Total Value of Work</t>
  </si>
  <si>
    <t>on first</t>
  </si>
  <si>
    <t>after</t>
  </si>
  <si>
    <t>Total Permit Fee (Minimum $75)</t>
  </si>
  <si>
    <t>Other Building Permits</t>
  </si>
  <si>
    <t>Permit for Detached Accessory Structure</t>
  </si>
  <si>
    <t>Qty</t>
  </si>
  <si>
    <t>Permit for Swimming Pool</t>
  </si>
  <si>
    <t>Permit for Basement Finishing</t>
  </si>
  <si>
    <t>Permit for a Temporary Building</t>
  </si>
  <si>
    <t>No. of Months</t>
  </si>
  <si>
    <r>
      <t xml:space="preserve">Relocation Permit (RTM) </t>
    </r>
    <r>
      <rPr>
        <sz val="18"/>
        <rFont val="Arial"/>
        <family val="2"/>
      </rPr>
      <t>(# 3 or # 4 above must be completed)</t>
    </r>
  </si>
  <si>
    <t>Relocation Permit - Foundation by others</t>
  </si>
  <si>
    <t>Fee for Demolishing Building</t>
  </si>
  <si>
    <t>Plumbing Permits</t>
  </si>
  <si>
    <r>
      <t>Fee For Plumbing Permit</t>
    </r>
    <r>
      <rPr>
        <sz val="14"/>
        <rFont val="Arial"/>
        <family val="2"/>
      </rPr>
      <t xml:space="preserve"> </t>
    </r>
    <r>
      <rPr>
        <sz val="16"/>
        <rFont val="Arial"/>
        <family val="2"/>
      </rPr>
      <t>($15 per plumbing fixtuture, device or unit)</t>
    </r>
  </si>
  <si>
    <t>Fixtures</t>
  </si>
  <si>
    <t>(Minimum $60)</t>
  </si>
  <si>
    <r>
      <t>Fee For Plumbing Permit</t>
    </r>
    <r>
      <rPr>
        <sz val="20"/>
        <rFont val="Arial"/>
        <family val="2"/>
      </rPr>
      <t xml:space="preserve"> </t>
    </r>
    <r>
      <rPr>
        <sz val="18"/>
        <color theme="1"/>
        <rFont val="Arial"/>
        <family val="2"/>
      </rPr>
      <t>(New One- or Two Family Dwelling)</t>
    </r>
  </si>
  <si>
    <t>Total Other Building Permit Fees</t>
  </si>
  <si>
    <t>Total Other Plumbing Permit Fees</t>
  </si>
  <si>
    <t>TOTAL FEES PAYABLE FOR RESIDENTIAL PERMIT</t>
  </si>
  <si>
    <t>Part 3 or Part 9 - Commercial Buildings</t>
  </si>
  <si>
    <t>Total Construction Value</t>
  </si>
  <si>
    <r>
      <t>Assembly, Detention, Treatment , Care, Residential Care, Business and Personal Service, Mercantile, High-Hazard Industrial, Medium-Hazard Industrial, Low-Hazard Industrial, Farm Buildings</t>
    </r>
    <r>
      <rPr>
        <sz val="20"/>
        <rFont val="Arial"/>
        <family val="2"/>
      </rPr>
      <t xml:space="preserve"> </t>
    </r>
    <r>
      <rPr>
        <i/>
        <sz val="20"/>
        <rFont val="Arial"/>
        <family val="2"/>
      </rPr>
      <t>and Residential Occupancies other than One- or Two-Family Dwellings.</t>
    </r>
  </si>
  <si>
    <t>Minimum Permit Fee</t>
  </si>
  <si>
    <t>Total Permit Fee (minimum $200)</t>
  </si>
  <si>
    <t>Other Permits</t>
  </si>
  <si>
    <t>Occupancy Permits</t>
  </si>
  <si>
    <r>
      <t xml:space="preserve">Fee For Plumbing Permit </t>
    </r>
    <r>
      <rPr>
        <sz val="18"/>
        <rFont val="Arial"/>
        <family val="2"/>
      </rPr>
      <t xml:space="preserve"> ($15 per plumbing fixtuture, device or unit)</t>
    </r>
  </si>
  <si>
    <t>Minimum $60</t>
  </si>
  <si>
    <t>TOTAL FEES PAYABLE FOR COMMERCIAL PERMIT</t>
  </si>
  <si>
    <t>Manitoba Regulation 211/2002</t>
  </si>
  <si>
    <t>ITS BC Form 17</t>
  </si>
  <si>
    <t>Porch or open deck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</si>
</sst>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$&quot;#,##0;[Red]\-&quot;$&quot;#,##0"/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mmmm\ d\,\ yyyy"/>
    <numFmt numFmtId="165" formatCode="_-* #,##0_-;\-* #,##0_-;_-* &quot;-&quot;??_-;_-@_-"/>
    <numFmt numFmtId="166" formatCode="&quot;$&quot;#,##0.00"/>
    <numFmt numFmtId="167" formatCode="_-&quot;$&quot;* #,##0_-;\-&quot;$&quot;* #,##0_-;_-&quot;$&quot;* &quot;-&quot;??_-;_-@_-"/>
    <numFmt numFmtId="168" formatCode="0.000"/>
    <numFmt numFmtId="169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name val="Arial"/>
      <family val="2"/>
    </font>
    <font>
      <b/>
      <sz val="20"/>
      <name val="Arial"/>
      <family val="2"/>
    </font>
    <font>
      <b/>
      <sz val="20"/>
      <color rgb="FFFF0000"/>
      <name val="Arial"/>
      <family val="2"/>
    </font>
    <font>
      <b/>
      <u/>
      <sz val="20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20"/>
      <name val="Calibri"/>
      <family val="2"/>
      <scheme val="minor"/>
    </font>
    <font>
      <b/>
      <i/>
      <u/>
      <sz val="24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i/>
      <u/>
      <sz val="20"/>
      <color theme="1"/>
      <name val="Calibri"/>
      <family val="2"/>
      <scheme val="minor"/>
    </font>
    <font>
      <b/>
      <i/>
      <u/>
      <sz val="20"/>
      <name val="Arial"/>
      <family val="2"/>
    </font>
    <font>
      <b/>
      <sz val="20"/>
      <name val="Calibri"/>
      <family val="2"/>
      <scheme val="minor"/>
    </font>
    <font>
      <b/>
      <sz val="20"/>
      <color theme="1"/>
      <name val="Arial"/>
      <family val="2"/>
    </font>
    <font>
      <b/>
      <i/>
      <u/>
      <sz val="24"/>
      <color theme="1"/>
      <name val="Arial"/>
      <family val="2"/>
    </font>
    <font>
      <b/>
      <i/>
      <sz val="20"/>
      <color theme="1"/>
      <name val="Calibri"/>
      <family val="2"/>
      <scheme val="minor"/>
    </font>
    <font>
      <b/>
      <i/>
      <sz val="20"/>
      <color theme="1"/>
      <name val="Arial"/>
      <family val="2"/>
    </font>
    <font>
      <i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8"/>
      <name val="Calibri"/>
      <family val="2"/>
    </font>
    <font>
      <b/>
      <sz val="20"/>
      <color indexed="8"/>
      <name val="Calibri"/>
      <family val="2"/>
    </font>
    <font>
      <b/>
      <i/>
      <sz val="24"/>
      <name val="Arial"/>
      <family val="2"/>
    </font>
    <font>
      <b/>
      <i/>
      <sz val="20"/>
      <name val="Arial"/>
      <family val="2"/>
    </font>
    <font>
      <sz val="18"/>
      <name val="Arial"/>
      <family val="2"/>
    </font>
    <font>
      <b/>
      <i/>
      <u/>
      <sz val="24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20"/>
      <name val="Arial"/>
      <family val="2"/>
    </font>
    <font>
      <sz val="18"/>
      <color theme="1"/>
      <name val="Arial"/>
      <family val="2"/>
    </font>
    <font>
      <i/>
      <sz val="2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111">
    <xf numFmtId="0" fontId="0" fillId="0" borderId="0" xfId="0"/>
    <xf numFmtId="0" fontId="3" fillId="0" borderId="0" xfId="0" applyFont="1" applyAlignment="1"/>
    <xf numFmtId="0" fontId="4" fillId="0" borderId="0" xfId="0" applyFont="1" applyAlignment="1"/>
    <xf numFmtId="0" fontId="5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 applyAlignment="1">
      <alignment vertical="top"/>
    </xf>
    <xf numFmtId="0" fontId="9" fillId="0" borderId="0" xfId="0" applyFont="1" applyAlignment="1"/>
    <xf numFmtId="0" fontId="10" fillId="0" borderId="0" xfId="0" applyFont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0" fontId="12" fillId="0" borderId="0" xfId="0" applyFont="1" applyBorder="1"/>
    <xf numFmtId="0" fontId="13" fillId="0" borderId="0" xfId="0" applyFont="1" applyBorder="1" applyAlignment="1" applyProtection="1">
      <alignment horizontal="center"/>
      <protection locked="0"/>
    </xf>
    <xf numFmtId="0" fontId="14" fillId="0" borderId="0" xfId="0" applyFont="1" applyBorder="1"/>
    <xf numFmtId="0" fontId="7" fillId="0" borderId="0" xfId="0" applyFont="1" applyBorder="1" applyAlignment="1">
      <alignment horizontal="center"/>
    </xf>
    <xf numFmtId="0" fontId="15" fillId="0" borderId="0" xfId="0" applyFont="1"/>
    <xf numFmtId="0" fontId="7" fillId="0" borderId="0" xfId="0" applyFont="1" applyBorder="1"/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6" fillId="4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3" borderId="7" xfId="0" applyFont="1" applyFill="1" applyBorder="1" applyAlignment="1" applyProtection="1">
      <alignment horizontal="center"/>
      <protection locked="0"/>
    </xf>
    <xf numFmtId="0" fontId="9" fillId="0" borderId="7" xfId="0" applyFont="1" applyBorder="1" applyAlignment="1">
      <alignment horizontal="center"/>
    </xf>
    <xf numFmtId="0" fontId="0" fillId="0" borderId="9" xfId="0" applyBorder="1"/>
    <xf numFmtId="0" fontId="18" fillId="0" borderId="0" xfId="0" applyFont="1"/>
    <xf numFmtId="0" fontId="19" fillId="0" borderId="0" xfId="0" applyFont="1" applyBorder="1" applyAlignment="1">
      <alignment horizontal="center"/>
    </xf>
    <xf numFmtId="0" fontId="19" fillId="0" borderId="0" xfId="0" applyFont="1" applyBorder="1"/>
    <xf numFmtId="0" fontId="20" fillId="0" borderId="0" xfId="0" applyFont="1" applyBorder="1" applyAlignment="1"/>
    <xf numFmtId="0" fontId="21" fillId="0" borderId="0" xfId="0" applyFont="1"/>
    <xf numFmtId="0" fontId="21" fillId="0" borderId="0" xfId="0" applyFont="1" applyAlignment="1">
      <alignment horizontal="left"/>
    </xf>
    <xf numFmtId="0" fontId="9" fillId="0" borderId="0" xfId="0" applyFont="1"/>
    <xf numFmtId="165" fontId="7" fillId="3" borderId="0" xfId="1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/>
    <xf numFmtId="8" fontId="7" fillId="5" borderId="0" xfId="0" applyNumberFormat="1" applyFont="1" applyFill="1" applyAlignment="1"/>
    <xf numFmtId="166" fontId="9" fillId="0" borderId="0" xfId="0" applyNumberFormat="1" applyFont="1" applyBorder="1" applyAlignment="1"/>
    <xf numFmtId="167" fontId="7" fillId="0" borderId="0" xfId="2" applyNumberFormat="1" applyFont="1" applyBorder="1" applyProtection="1"/>
    <xf numFmtId="0" fontId="7" fillId="6" borderId="0" xfId="0" applyFont="1" applyFill="1" applyAlignment="1">
      <alignment horizontal="center"/>
    </xf>
    <xf numFmtId="0" fontId="17" fillId="0" borderId="0" xfId="0" applyFont="1"/>
    <xf numFmtId="168" fontId="7" fillId="0" borderId="0" xfId="0" applyNumberFormat="1" applyFont="1"/>
    <xf numFmtId="44" fontId="7" fillId="0" borderId="0" xfId="0" applyNumberFormat="1" applyFont="1"/>
    <xf numFmtId="0" fontId="17" fillId="0" borderId="10" xfId="0" applyFont="1" applyBorder="1" applyAlignment="1"/>
    <xf numFmtId="165" fontId="7" fillId="3" borderId="10" xfId="1" applyNumberFormat="1" applyFont="1" applyFill="1" applyBorder="1" applyAlignment="1" applyProtection="1">
      <alignment horizontal="center"/>
      <protection locked="0"/>
    </xf>
    <xf numFmtId="0" fontId="7" fillId="0" borderId="10" xfId="0" applyFont="1" applyBorder="1" applyAlignment="1"/>
    <xf numFmtId="167" fontId="7" fillId="0" borderId="10" xfId="2" applyNumberFormat="1" applyFont="1" applyBorder="1" applyProtection="1"/>
    <xf numFmtId="0" fontId="7" fillId="0" borderId="10" xfId="0" applyFont="1" applyBorder="1"/>
    <xf numFmtId="0" fontId="17" fillId="0" borderId="0" xfId="0" applyFont="1" applyBorder="1" applyAlignment="1"/>
    <xf numFmtId="165" fontId="7" fillId="0" borderId="0" xfId="1" applyNumberFormat="1" applyFont="1" applyBorder="1" applyProtection="1"/>
    <xf numFmtId="0" fontId="7" fillId="0" borderId="0" xfId="0" applyFont="1" applyBorder="1" applyAlignment="1"/>
    <xf numFmtId="165" fontId="7" fillId="5" borderId="0" xfId="1" applyNumberFormat="1" applyFont="1" applyFill="1" applyBorder="1" applyAlignment="1"/>
    <xf numFmtId="167" fontId="7" fillId="0" borderId="0" xfId="0" applyNumberFormat="1" applyFont="1" applyBorder="1" applyProtection="1"/>
    <xf numFmtId="10" fontId="7" fillId="7" borderId="0" xfId="3" applyNumberFormat="1" applyFont="1" applyFill="1" applyAlignment="1"/>
    <xf numFmtId="167" fontId="7" fillId="7" borderId="0" xfId="0" applyNumberFormat="1" applyFont="1" applyFill="1" applyBorder="1" applyProtection="1"/>
    <xf numFmtId="44" fontId="7" fillId="0" borderId="7" xfId="2" applyFont="1" applyBorder="1" applyProtection="1"/>
    <xf numFmtId="167" fontId="7" fillId="0" borderId="0" xfId="0" applyNumberFormat="1" applyFont="1" applyFill="1" applyBorder="1" applyProtection="1"/>
    <xf numFmtId="0" fontId="4" fillId="0" borderId="0" xfId="0" applyFont="1" applyAlignment="1">
      <alignment horizontal="right"/>
    </xf>
    <xf numFmtId="44" fontId="7" fillId="0" borderId="0" xfId="2" applyFont="1" applyBorder="1" applyProtection="1"/>
    <xf numFmtId="0" fontId="9" fillId="0" borderId="0" xfId="0" applyFont="1" applyAlignment="1">
      <alignment horizontal="right"/>
    </xf>
    <xf numFmtId="44" fontId="9" fillId="0" borderId="7" xfId="2" applyFont="1" applyBorder="1" applyProtection="1"/>
    <xf numFmtId="44" fontId="9" fillId="0" borderId="0" xfId="2" applyFont="1" applyBorder="1" applyProtection="1"/>
    <xf numFmtId="0" fontId="25" fillId="0" borderId="11" xfId="0" applyFont="1" applyBorder="1" applyAlignment="1">
      <alignment horizontal="left"/>
    </xf>
    <xf numFmtId="7" fontId="7" fillId="0" borderId="0" xfId="2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2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44" fontId="7" fillId="0" borderId="0" xfId="2" applyFont="1" applyBorder="1" applyProtection="1">
      <protection locked="0"/>
    </xf>
    <xf numFmtId="0" fontId="4" fillId="0" borderId="0" xfId="0" applyFont="1" applyAlignment="1">
      <alignment horizontal="left"/>
    </xf>
    <xf numFmtId="44" fontId="7" fillId="0" borderId="0" xfId="2" applyFont="1" applyBorder="1" applyAlignment="1">
      <alignment horizontal="center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6" fontId="9" fillId="7" borderId="0" xfId="0" applyNumberFormat="1" applyFont="1" applyFill="1"/>
    <xf numFmtId="44" fontId="7" fillId="0" borderId="7" xfId="2" applyFont="1" applyBorder="1"/>
    <xf numFmtId="0" fontId="4" fillId="0" borderId="0" xfId="0" applyFont="1"/>
    <xf numFmtId="0" fontId="4" fillId="0" borderId="0" xfId="0" applyFont="1" applyFill="1"/>
    <xf numFmtId="0" fontId="28" fillId="0" borderId="0" xfId="0" applyFont="1"/>
    <xf numFmtId="44" fontId="7" fillId="0" borderId="0" xfId="2" applyFont="1" applyBorder="1"/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 applyProtection="1">
      <alignment horizontal="center"/>
      <protection locked="0"/>
    </xf>
    <xf numFmtId="44" fontId="16" fillId="8" borderId="7" xfId="0" applyNumberFormat="1" applyFont="1" applyFill="1" applyBorder="1"/>
    <xf numFmtId="0" fontId="7" fillId="0" borderId="9" xfId="0" applyFont="1" applyBorder="1"/>
    <xf numFmtId="0" fontId="15" fillId="0" borderId="9" xfId="0" applyFont="1" applyBorder="1"/>
    <xf numFmtId="0" fontId="9" fillId="0" borderId="9" xfId="0" applyFont="1" applyBorder="1"/>
    <xf numFmtId="0" fontId="9" fillId="0" borderId="9" xfId="0" applyFont="1" applyBorder="1" applyAlignment="1">
      <alignment horizontal="right"/>
    </xf>
    <xf numFmtId="44" fontId="9" fillId="0" borderId="9" xfId="2" applyFont="1" applyBorder="1" applyProtection="1"/>
    <xf numFmtId="0" fontId="18" fillId="0" borderId="0" xfId="0" applyFont="1" applyBorder="1"/>
    <xf numFmtId="0" fontId="28" fillId="0" borderId="0" xfId="0" applyFont="1" applyBorder="1" applyAlignment="1">
      <alignment horizontal="left"/>
    </xf>
    <xf numFmtId="167" fontId="4" fillId="0" borderId="0" xfId="0" applyNumberFormat="1" applyFont="1" applyBorder="1" applyAlignment="1"/>
    <xf numFmtId="169" fontId="7" fillId="7" borderId="0" xfId="3" applyNumberFormat="1" applyFont="1" applyFill="1" applyAlignment="1"/>
    <xf numFmtId="44" fontId="7" fillId="0" borderId="7" xfId="2" applyFont="1" applyFill="1" applyBorder="1" applyProtection="1"/>
    <xf numFmtId="0" fontId="18" fillId="0" borderId="0" xfId="0" applyFont="1" applyAlignment="1">
      <alignment horizontal="left"/>
    </xf>
    <xf numFmtId="8" fontId="7" fillId="0" borderId="0" xfId="0" applyNumberFormat="1" applyFont="1"/>
    <xf numFmtId="0" fontId="7" fillId="0" borderId="0" xfId="0" applyFont="1" applyFill="1"/>
    <xf numFmtId="44" fontId="7" fillId="0" borderId="0" xfId="0" applyNumberFormat="1" applyFont="1" applyFill="1"/>
    <xf numFmtId="8" fontId="7" fillId="0" borderId="0" xfId="0" applyNumberFormat="1" applyFont="1" applyFill="1"/>
    <xf numFmtId="6" fontId="7" fillId="0" borderId="0" xfId="0" applyNumberFormat="1" applyFont="1" applyFill="1"/>
    <xf numFmtId="44" fontId="7" fillId="0" borderId="0" xfId="2" applyFont="1" applyFill="1" applyBorder="1"/>
    <xf numFmtId="166" fontId="9" fillId="0" borderId="10" xfId="0" applyNumberFormat="1" applyFont="1" applyBorder="1" applyAlignment="1"/>
    <xf numFmtId="0" fontId="17" fillId="3" borderId="0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4" fillId="2" borderId="0" xfId="4" applyFont="1" applyAlignment="1">
      <alignment horizontal="center" vertical="center"/>
    </xf>
    <xf numFmtId="0" fontId="2" fillId="2" borderId="0" xfId="4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5" fontId="4" fillId="3" borderId="0" xfId="0" applyNumberFormat="1" applyFont="1" applyFill="1" applyBorder="1" applyAlignment="1" applyProtection="1">
      <alignment horizontal="center" vertical="center"/>
      <protection locked="0"/>
    </xf>
    <xf numFmtId="167" fontId="7" fillId="3" borderId="11" xfId="2" applyNumberFormat="1" applyFont="1" applyFill="1" applyBorder="1" applyAlignment="1" applyProtection="1">
      <alignment horizontal="center"/>
      <protection locked="0"/>
    </xf>
    <xf numFmtId="0" fontId="33" fillId="0" borderId="0" xfId="0" applyFont="1" applyAlignment="1">
      <alignment horizontal="center" vertical="center" wrapText="1"/>
    </xf>
  </cellXfs>
  <cellStyles count="5">
    <cellStyle name="60% - Accent3" xfId="4" builtinId="40"/>
    <cellStyle name="Comma" xfId="1" builtinId="3"/>
    <cellStyle name="Currency" xfId="2" builtinId="4"/>
    <cellStyle name="Normal" xfId="0" builtinId="0"/>
    <cellStyle name="Percent" xfId="3" builtinId="5"/>
  </cellStyles>
  <dxfs count="3"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59E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142874</xdr:colOff>
      <xdr:row>0</xdr:row>
      <xdr:rowOff>71438</xdr:rowOff>
    </xdr:from>
    <xdr:to>
      <xdr:col>1</xdr:col>
      <xdr:colOff>3262311</xdr:colOff>
      <xdr:row>1</xdr:row>
      <xdr:rowOff>0</xdr:rowOff>
    </xdr:to>
    <xdr:pic>
      <xdr:nvPicPr>
        <xdr:cNvPr id="2" name="Picture 1" descr="MB Gov Bison Logo 06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4" y="71438"/>
          <a:ext cx="3595687" cy="1119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</xdr:colOff>
      <xdr:row>1</xdr:row>
      <xdr:rowOff>0</xdr:rowOff>
    </xdr:from>
    <xdr:to>
      <xdr:col>1</xdr:col>
      <xdr:colOff>5302251</xdr:colOff>
      <xdr:row>6</xdr:row>
      <xdr:rowOff>142875</xdr:rowOff>
    </xdr:to>
    <xdr:sp macro="" textlink="">
      <xdr:nvSpPr>
        <xdr:cNvPr id="3" name="TextBox 2"/>
        <xdr:cNvSpPr txBox="1"/>
      </xdr:nvSpPr>
      <xdr:spPr>
        <a:xfrm>
          <a:off x="1" y="1190625"/>
          <a:ext cx="5778500" cy="1825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2800" b="1">
              <a:solidFill>
                <a:srgbClr val="C59E3F"/>
              </a:solidFill>
              <a:effectLst/>
              <a:latin typeface="Bodoni MT" panose="02070603080606020203" pitchFamily="18" charset="0"/>
              <a:ea typeface="+mn-ea"/>
              <a:cs typeface="+mn-cs"/>
            </a:rPr>
            <a:t>Inspection and Technical Services</a:t>
          </a:r>
          <a:endParaRPr lang="en-CA" sz="2800">
            <a:solidFill>
              <a:srgbClr val="C59E3F"/>
            </a:solidFill>
            <a:effectLst/>
            <a:latin typeface="Bodoni MT" panose="02070603080606020203" pitchFamily="18" charset="0"/>
            <a:ea typeface="+mn-ea"/>
            <a:cs typeface="+mn-cs"/>
          </a:endParaRPr>
        </a:p>
        <a:p>
          <a:r>
            <a:rPr lang="en-CA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508-401 York Avenue</a:t>
          </a:r>
        </a:p>
        <a:p>
          <a:r>
            <a:rPr lang="en-CA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Winnipeg Manitoba Canada R3C 0P8		</a:t>
          </a:r>
        </a:p>
        <a:p>
          <a:r>
            <a:rPr lang="en-CA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Phone: (204) 945-3373</a:t>
          </a:r>
        </a:p>
        <a:p>
          <a:endParaRPr lang="en-CA" sz="2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R82"/>
  <sheetViews>
    <sheetView tabSelected="1" zoomScale="60" zoomScaleNormal="60" workbookViewId="0">
      <selection activeCell="R8" sqref="R8"/>
    </sheetView>
  </sheetViews>
  <sheetFormatPr defaultColWidth="9.140625" defaultRowHeight="26.25" x14ac:dyDescent="0.4"/>
  <cols>
    <col min="1" max="1" width="7.140625" style="4" customWidth="1"/>
    <col min="2" max="2" width="116" style="4" customWidth="1"/>
    <col min="3" max="3" width="25" style="4" bestFit="1" customWidth="1"/>
    <col min="4" max="4" width="15.42578125" style="4" bestFit="1" customWidth="1"/>
    <col min="5" max="5" width="13.140625" style="4" hidden="1" customWidth="1"/>
    <col min="6" max="6" width="15" style="4" hidden="1" customWidth="1"/>
    <col min="7" max="7" width="50.28515625" style="4" bestFit="1" customWidth="1"/>
    <col min="8" max="8" width="25" style="4" customWidth="1"/>
    <col min="9" max="9" width="24.5703125" style="4" customWidth="1"/>
    <col min="10" max="10" width="9.140625" style="4"/>
    <col min="11" max="15" width="9.140625" style="4" hidden="1" customWidth="1"/>
    <col min="16" max="17" width="9.140625" style="4"/>
    <col min="18" max="18" width="15.28515625" style="4" bestFit="1" customWidth="1"/>
    <col min="19" max="16384" width="9.140625" style="4"/>
  </cols>
  <sheetData>
    <row r="1" spans="1:15" ht="93.75" customHeight="1" x14ac:dyDescent="0.4"/>
    <row r="2" spans="1:15" x14ac:dyDescent="0.4">
      <c r="I2" s="56" t="s">
        <v>1</v>
      </c>
    </row>
    <row r="3" spans="1:15" x14ac:dyDescent="0.4">
      <c r="I3" s="56" t="s">
        <v>57</v>
      </c>
    </row>
    <row r="4" spans="1:15" x14ac:dyDescent="0.4">
      <c r="I4" s="56"/>
    </row>
    <row r="5" spans="1:15" x14ac:dyDescent="0.4">
      <c r="I5" s="56" t="s">
        <v>58</v>
      </c>
    </row>
    <row r="6" spans="1:15" ht="27" thickBot="1" x14ac:dyDescent="0.45"/>
    <row r="7" spans="1:15" ht="30" customHeight="1" x14ac:dyDescent="0.4">
      <c r="A7" s="1"/>
      <c r="B7" s="2"/>
      <c r="C7" s="2"/>
      <c r="D7" s="2"/>
      <c r="E7" s="2"/>
      <c r="F7" s="2"/>
      <c r="G7" s="3" t="s">
        <v>0</v>
      </c>
      <c r="H7" s="100"/>
      <c r="I7" s="101"/>
    </row>
    <row r="8" spans="1:15" ht="37.15" customHeight="1" thickBot="1" x14ac:dyDescent="0.45">
      <c r="A8" s="5"/>
      <c r="B8" s="6"/>
      <c r="C8" s="7"/>
      <c r="D8" s="6"/>
      <c r="E8" s="6"/>
      <c r="F8" s="6"/>
      <c r="G8" s="8" t="s">
        <v>2</v>
      </c>
      <c r="H8" s="102"/>
      <c r="I8" s="103"/>
    </row>
    <row r="9" spans="1:15" ht="37.15" customHeight="1" x14ac:dyDescent="0.4">
      <c r="A9" s="5"/>
      <c r="B9" s="104" t="s">
        <v>3</v>
      </c>
      <c r="C9" s="104"/>
      <c r="D9" s="6"/>
      <c r="E9" s="6"/>
      <c r="F9" s="6"/>
      <c r="G9" s="7" t="s">
        <v>4</v>
      </c>
      <c r="H9" s="9"/>
      <c r="I9" s="10" t="s">
        <v>5</v>
      </c>
    </row>
    <row r="10" spans="1:15" ht="31.5" x14ac:dyDescent="0.5">
      <c r="A10" s="11"/>
      <c r="B10" s="105"/>
      <c r="C10" s="106"/>
      <c r="D10" s="6"/>
      <c r="E10" s="6"/>
      <c r="F10" s="6"/>
      <c r="G10" s="107"/>
      <c r="H10" s="12"/>
      <c r="I10" s="108"/>
      <c r="K10" s="4" t="s">
        <v>6</v>
      </c>
    </row>
    <row r="11" spans="1:15" x14ac:dyDescent="0.4">
      <c r="A11" s="13"/>
      <c r="B11" s="106"/>
      <c r="C11" s="106"/>
      <c r="G11" s="107"/>
      <c r="H11" s="14"/>
      <c r="I11" s="108"/>
      <c r="K11" s="4" t="s">
        <v>7</v>
      </c>
      <c r="L11" s="4" t="s">
        <v>8</v>
      </c>
    </row>
    <row r="12" spans="1:15" ht="20.100000000000001" customHeight="1" x14ac:dyDescent="0.4">
      <c r="A12" s="15"/>
      <c r="B12" s="106"/>
      <c r="C12" s="106"/>
      <c r="G12" s="107"/>
      <c r="H12" s="16"/>
      <c r="I12" s="108"/>
      <c r="K12" s="4" t="s">
        <v>9</v>
      </c>
    </row>
    <row r="13" spans="1:15" ht="20.100000000000001" customHeight="1" x14ac:dyDescent="0.4">
      <c r="A13" s="15"/>
      <c r="B13"/>
      <c r="C13"/>
      <c r="D13"/>
      <c r="E13"/>
      <c r="F13"/>
      <c r="G13"/>
      <c r="H13"/>
      <c r="I13"/>
    </row>
    <row r="14" spans="1:15" ht="20.100000000000001" customHeight="1" x14ac:dyDescent="0.4">
      <c r="A14" s="15"/>
      <c r="C14" s="17"/>
      <c r="G14" s="18" t="s">
        <v>10</v>
      </c>
    </row>
    <row r="15" spans="1:15" ht="27" thickBot="1" x14ac:dyDescent="0.45">
      <c r="A15" s="15"/>
      <c r="B15" s="19" t="s">
        <v>11</v>
      </c>
      <c r="C15" s="17"/>
      <c r="G15" s="97"/>
      <c r="H15" s="97"/>
      <c r="I15" s="97"/>
      <c r="O15" s="4">
        <v>600</v>
      </c>
    </row>
    <row r="16" spans="1:15" ht="27" thickBot="1" x14ac:dyDescent="0.45">
      <c r="A16" s="15"/>
      <c r="B16" s="20" t="s">
        <v>12</v>
      </c>
      <c r="C16" s="21">
        <v>1</v>
      </c>
      <c r="D16" s="98"/>
      <c r="E16" s="99"/>
      <c r="F16" s="99"/>
      <c r="G16" s="97"/>
      <c r="H16" s="97"/>
      <c r="I16" s="97"/>
      <c r="O16" s="4">
        <v>6458</v>
      </c>
    </row>
    <row r="17" spans="1:20" ht="20.100000000000001" customHeight="1" thickBot="1" x14ac:dyDescent="0.45">
      <c r="A17" s="15"/>
      <c r="D17" s="99"/>
      <c r="E17" s="99"/>
      <c r="F17" s="99"/>
      <c r="G17" s="97"/>
      <c r="H17" s="97"/>
      <c r="I17" s="97"/>
      <c r="O17" s="4">
        <f>O16/O15</f>
        <v>10.763333333333334</v>
      </c>
    </row>
    <row r="18" spans="1:20" ht="27" thickBot="1" x14ac:dyDescent="0.45">
      <c r="A18" s="15"/>
      <c r="C18" s="22" t="str">
        <f>IF(C16=1,"Imperial",IF(C16=2,"Metric","enter unit of measure above"))</f>
        <v>Imperial</v>
      </c>
      <c r="D18" s="98"/>
      <c r="E18" s="99"/>
      <c r="F18" s="99"/>
      <c r="G18"/>
      <c r="H18"/>
      <c r="I18"/>
    </row>
    <row r="19" spans="1:20" ht="20.100000000000001" customHeight="1" x14ac:dyDescent="0.4">
      <c r="A19" s="15"/>
      <c r="C19" s="17"/>
      <c r="D19" s="99"/>
      <c r="E19" s="99"/>
      <c r="F19" s="99"/>
      <c r="G19"/>
      <c r="H19"/>
      <c r="I19"/>
    </row>
    <row r="20" spans="1:20" ht="20.100000000000001" customHeight="1" thickBot="1" x14ac:dyDescent="0.45">
      <c r="A20" s="23"/>
      <c r="B20" s="23"/>
      <c r="C20" s="23"/>
      <c r="D20" s="23"/>
      <c r="E20" s="23"/>
      <c r="F20" s="23"/>
      <c r="G20" s="23"/>
      <c r="H20" s="23"/>
      <c r="I20" s="23"/>
    </row>
    <row r="21" spans="1:20" x14ac:dyDescent="0.4">
      <c r="A21" s="15"/>
      <c r="C21" s="17"/>
      <c r="D21" s="99"/>
      <c r="E21" s="99"/>
      <c r="F21" s="99"/>
    </row>
    <row r="22" spans="1:20" ht="30" x14ac:dyDescent="0.4">
      <c r="A22" s="13"/>
      <c r="B22" s="24" t="s">
        <v>13</v>
      </c>
      <c r="C22" s="25" t="s">
        <v>14</v>
      </c>
      <c r="G22" s="25"/>
      <c r="H22" s="25"/>
    </row>
    <row r="23" spans="1:20" x14ac:dyDescent="0.4">
      <c r="A23" s="26"/>
      <c r="B23" s="27" t="s">
        <v>15</v>
      </c>
      <c r="C23" s="25" t="str">
        <f>IF(C18="Metric","Square Meters",IF(C18="Imperial","Square Feet","Imperial or Metric?"))</f>
        <v>Square Feet</v>
      </c>
      <c r="D23" s="16"/>
      <c r="E23" s="16" t="s">
        <v>16</v>
      </c>
      <c r="F23" s="16" t="s">
        <v>17</v>
      </c>
      <c r="G23" s="25" t="str">
        <f>IF(C18="Metric","Rate per Square Meter",IF(C18="Imperial","Rate per Square Foot","Enter unit of measure above"))</f>
        <v>Rate per Square Foot</v>
      </c>
      <c r="H23" s="25" t="s">
        <v>18</v>
      </c>
      <c r="I23" s="25" t="s">
        <v>19</v>
      </c>
    </row>
    <row r="24" spans="1:20" ht="6.75" customHeight="1" x14ac:dyDescent="0.4">
      <c r="A24" s="28"/>
      <c r="B24" s="29"/>
      <c r="C24" s="29"/>
      <c r="D24" s="29"/>
      <c r="E24" s="29"/>
      <c r="F24" s="29"/>
    </row>
    <row r="25" spans="1:20" ht="24.95" customHeight="1" x14ac:dyDescent="0.4">
      <c r="A25" s="20">
        <v>1</v>
      </c>
      <c r="B25" s="30" t="s">
        <v>20</v>
      </c>
      <c r="C25" s="31">
        <v>0</v>
      </c>
      <c r="D25" s="32"/>
      <c r="E25" s="33">
        <v>36</v>
      </c>
      <c r="F25" s="33">
        <v>387</v>
      </c>
      <c r="G25" s="34">
        <v>45</v>
      </c>
      <c r="H25" s="35">
        <f t="shared" ref="H25:H30" si="0">IF(OR(C$16=1,C$16=2)=TRUE,IF(OR(C$25&lt;0,C$26&lt;0,C$27&lt;0,C$28&lt;0,C$29&lt;0,C$30&lt;0,C$31&lt;0,D$41&lt;0,D$42&lt;0,D$43&lt;0,D$44&lt;0,D$45&lt;0,D$46&lt;0,D$47&lt;0,D$50&lt;0,D$51&lt;0)=TRUE,"cannot have negative entries",IF(OR(AND(C$16=1,OR(C$25&gt;$E$32,C$28&gt;$E$32,C$29&gt;$E$32)=TRUE),AND(C$16=2,OR(C$25&gt;$F$32,C$28&gt;$F$32,C$29&gt;$F$32)=TRUE)=TRUE),"go to Part 3 section",C25*G25)),0)</f>
        <v>0</v>
      </c>
    </row>
    <row r="26" spans="1:20" ht="24.95" customHeight="1" x14ac:dyDescent="0.4">
      <c r="A26" s="36">
        <v>2</v>
      </c>
      <c r="B26" s="37" t="s">
        <v>21</v>
      </c>
      <c r="C26" s="31">
        <v>0</v>
      </c>
      <c r="D26" s="32"/>
      <c r="E26" s="33">
        <v>26</v>
      </c>
      <c r="F26" s="33">
        <v>280</v>
      </c>
      <c r="G26" s="34">
        <v>33</v>
      </c>
      <c r="H26" s="35">
        <f t="shared" si="0"/>
        <v>0</v>
      </c>
    </row>
    <row r="27" spans="1:20" ht="24.95" customHeight="1" x14ac:dyDescent="0.4">
      <c r="A27" s="36">
        <v>3</v>
      </c>
      <c r="B27" s="37" t="s">
        <v>22</v>
      </c>
      <c r="C27" s="31">
        <v>0</v>
      </c>
      <c r="D27" s="32"/>
      <c r="E27" s="33">
        <v>20</v>
      </c>
      <c r="F27" s="33">
        <v>215</v>
      </c>
      <c r="G27" s="34">
        <v>25</v>
      </c>
      <c r="H27" s="35">
        <f t="shared" si="0"/>
        <v>0</v>
      </c>
    </row>
    <row r="28" spans="1:20" ht="24.95" customHeight="1" x14ac:dyDescent="0.4">
      <c r="A28" s="36">
        <v>4</v>
      </c>
      <c r="B28" s="37" t="s">
        <v>23</v>
      </c>
      <c r="C28" s="31">
        <v>0</v>
      </c>
      <c r="D28" s="32"/>
      <c r="E28" s="33">
        <v>10</v>
      </c>
      <c r="F28" s="33">
        <v>108</v>
      </c>
      <c r="G28" s="34">
        <v>13</v>
      </c>
      <c r="H28" s="35">
        <f t="shared" si="0"/>
        <v>0</v>
      </c>
      <c r="J28" s="35"/>
    </row>
    <row r="29" spans="1:20" ht="24.95" customHeight="1" x14ac:dyDescent="0.4">
      <c r="A29" s="36">
        <v>5</v>
      </c>
      <c r="B29" s="37" t="s">
        <v>24</v>
      </c>
      <c r="C29" s="31">
        <v>0</v>
      </c>
      <c r="D29" s="32"/>
      <c r="E29" s="33">
        <v>15</v>
      </c>
      <c r="F29" s="33">
        <v>161</v>
      </c>
      <c r="G29" s="34">
        <v>19</v>
      </c>
      <c r="H29" s="35">
        <f t="shared" si="0"/>
        <v>0</v>
      </c>
      <c r="T29" s="38"/>
    </row>
    <row r="30" spans="1:20" ht="24.95" customHeight="1" x14ac:dyDescent="0.4">
      <c r="A30" s="36">
        <v>6</v>
      </c>
      <c r="B30" s="37" t="s">
        <v>59</v>
      </c>
      <c r="C30" s="31">
        <v>0</v>
      </c>
      <c r="D30" s="32"/>
      <c r="E30" s="33">
        <v>5</v>
      </c>
      <c r="F30" s="33">
        <v>54</v>
      </c>
      <c r="G30" s="34">
        <v>6</v>
      </c>
      <c r="H30" s="35">
        <f t="shared" si="0"/>
        <v>0</v>
      </c>
      <c r="O30" s="4">
        <f>12*39.333/12</f>
        <v>39.332999999999998</v>
      </c>
      <c r="R30" s="39"/>
    </row>
    <row r="31" spans="1:20" ht="24.95" customHeight="1" thickBot="1" x14ac:dyDescent="0.45">
      <c r="A31" s="36"/>
      <c r="B31" s="40"/>
      <c r="C31" s="41">
        <v>0</v>
      </c>
      <c r="D31" s="42"/>
      <c r="E31" s="33">
        <v>36</v>
      </c>
      <c r="F31" s="33">
        <v>387</v>
      </c>
      <c r="G31" s="96"/>
      <c r="H31" s="43"/>
      <c r="I31" s="44"/>
    </row>
    <row r="32" spans="1:20" ht="24.95" customHeight="1" thickTop="1" x14ac:dyDescent="0.4">
      <c r="B32" s="45" t="s">
        <v>25</v>
      </c>
      <c r="C32" s="46">
        <f>IF(OR(C25&lt;0,C26&lt;0,C27&lt;0,C28&lt;0,C29&lt;0,C30&lt;0,C31&lt;0)=TRUE,"cannot have negative entries",IF(OR(AND(C16=1,OR(C25&gt;E32,C28&gt;E32,C29&gt;E32)=TRUE)=TRUE,AND(C16=2,OR(C25&gt;F32,C28&gt;F32,C29&gt;F32)=TRUE)=TRUE),"go to Part 3 section",SUM(C25:C31)))</f>
        <v>0</v>
      </c>
      <c r="D32" s="47"/>
      <c r="E32" s="48">
        <v>6420</v>
      </c>
      <c r="F32" s="48">
        <v>600</v>
      </c>
      <c r="G32" s="16"/>
      <c r="H32" s="49">
        <f>IF(OR(AND($C$16=1,OR(C25&gt;E32,C28&gt;E32,C29&gt;E32)=TRUE)=TRUE,AND($C$16=2,OR(C25&gt;F32,C28&gt;F32,C29&gt;F32)=TRUE)=TRUE)=TRUE,"go to Part 3 section",SUM(H25:H31))</f>
        <v>0</v>
      </c>
      <c r="I32" s="16"/>
      <c r="O32" s="4">
        <f>+O30*O30</f>
        <v>1547.084889</v>
      </c>
    </row>
    <row r="33" spans="1:15" ht="27" thickBot="1" x14ac:dyDescent="0.45">
      <c r="B33" s="32"/>
      <c r="C33" s="32"/>
      <c r="D33" s="32"/>
      <c r="E33" s="32"/>
      <c r="F33" s="32"/>
      <c r="H33" s="49"/>
      <c r="O33" s="4">
        <f>O32/12</f>
        <v>128.92374075000001</v>
      </c>
    </row>
    <row r="34" spans="1:15" ht="27" customHeight="1" thickBot="1" x14ac:dyDescent="0.45">
      <c r="B34" s="32"/>
      <c r="C34" s="32"/>
      <c r="D34" s="50">
        <v>1.2500000000000001E-2</v>
      </c>
      <c r="E34" s="32"/>
      <c r="F34" s="32"/>
      <c r="G34" s="20" t="s">
        <v>26</v>
      </c>
      <c r="H34" s="51">
        <v>100000</v>
      </c>
      <c r="I34" s="52">
        <f>IF(C32="go to Part 3 section","clear Part 9 entries",IF(OR(C25&lt;0,C26&lt;0,C27&lt;0,C28&lt;0,C29&lt;0,C30&lt;0,C31&lt;0,D41&lt;0,D42&lt;0,D43&lt;0,D44&lt;0,D45&lt;0,D46&lt;0,D47&lt;0)=TRUE,"cannot have negative entries",IF(H32=0,0,IF(AND(OR(I54=0,I54-I44=0)=TRUE,H32*D34&lt;75=TRUE),75,IF(OR(H32&gt;H34,H32=H34)=TRUE,H34*D34,H32*D34)))))</f>
        <v>0</v>
      </c>
      <c r="O34" s="4">
        <f>3.25*3.25</f>
        <v>10.5625</v>
      </c>
    </row>
    <row r="35" spans="1:15" ht="27" customHeight="1" thickBot="1" x14ac:dyDescent="0.45">
      <c r="A35" s="20"/>
      <c r="D35" s="50">
        <v>7.4999999999999997E-3</v>
      </c>
      <c r="E35" s="32"/>
      <c r="F35" s="32"/>
      <c r="G35" s="20" t="s">
        <v>27</v>
      </c>
      <c r="H35" s="53">
        <f>H34</f>
        <v>100000</v>
      </c>
      <c r="I35" s="52">
        <f>IF(C32="go to Part 3 section","clear Part 9 entries",IF(OR(C32="cannot have negative entries",D41&lt;0,D42&lt;0,D43&lt;0,D44&lt;0,D45&lt;0,D47&lt;0=TRUE),"cannot have negative entries",IF(H32&gt;H34,(H32-H34)*D35,0)))</f>
        <v>0</v>
      </c>
      <c r="N35" s="4">
        <f>6000/O35</f>
        <v>558.1395348837209</v>
      </c>
      <c r="O35" s="4">
        <v>10.75</v>
      </c>
    </row>
    <row r="36" spans="1:15" ht="27" thickBot="1" x14ac:dyDescent="0.45">
      <c r="A36" s="20"/>
      <c r="H36" s="54"/>
      <c r="I36" s="55"/>
      <c r="O36" s="4">
        <v>232.2</v>
      </c>
    </row>
    <row r="37" spans="1:15" ht="27" thickBot="1" x14ac:dyDescent="0.45">
      <c r="A37" s="15"/>
      <c r="H37" s="56" t="s">
        <v>28</v>
      </c>
      <c r="I37" s="57">
        <f>IF(C18="enter unit of measure above",C18,SUM(I34:I35))</f>
        <v>0</v>
      </c>
    </row>
    <row r="38" spans="1:15" x14ac:dyDescent="0.4">
      <c r="A38" s="15"/>
      <c r="D38" s="30"/>
      <c r="E38" s="30"/>
      <c r="F38" s="30"/>
      <c r="H38" s="56"/>
      <c r="I38" s="58"/>
    </row>
    <row r="39" spans="1:15" ht="30" x14ac:dyDescent="0.4">
      <c r="A39" s="20"/>
      <c r="B39" s="59" t="s">
        <v>29</v>
      </c>
      <c r="C39" s="60"/>
      <c r="D39" s="2"/>
      <c r="E39" s="2"/>
      <c r="F39" s="2"/>
      <c r="G39" s="2"/>
      <c r="H39" s="61"/>
      <c r="I39" s="55"/>
    </row>
    <row r="40" spans="1:15" ht="6.75" customHeight="1" thickBot="1" x14ac:dyDescent="0.45">
      <c r="A40" s="20"/>
      <c r="B40" s="62"/>
      <c r="C40" s="55"/>
      <c r="D40" s="63"/>
      <c r="E40" s="63"/>
      <c r="F40" s="63"/>
      <c r="G40" s="54"/>
      <c r="H40" s="64"/>
      <c r="I40" s="65"/>
    </row>
    <row r="41" spans="1:15" ht="27" thickBot="1" x14ac:dyDescent="0.45">
      <c r="A41" s="20">
        <v>1</v>
      </c>
      <c r="B41" s="66" t="s">
        <v>30</v>
      </c>
      <c r="C41" s="67" t="s">
        <v>31</v>
      </c>
      <c r="D41" s="68"/>
      <c r="E41" s="69"/>
      <c r="F41" s="69"/>
      <c r="G41" s="70">
        <v>75</v>
      </c>
      <c r="I41" s="71">
        <f>IF(C$18="enter unit of measure above",C$18,IF(C$32="go to Part 3 section","clear Part 9 entries",IF(OR(C$25&lt;0,C$26&lt;0,C$27&lt;0,C$28&lt;0,C$29&lt;0,C$30&lt;0,C$31&lt;0=TRUE),"cannot have negative entries",IF(OR(D$41&lt;0,D$42&lt;0,D$43&lt;0,D$44&lt;0,D$45&lt;0,D$47&lt;0,D$50&lt;0,D$51&lt;0)=TRUE,"cannot have negative entries",D41*G41))))</f>
        <v>0</v>
      </c>
    </row>
    <row r="42" spans="1:15" ht="27" thickBot="1" x14ac:dyDescent="0.45">
      <c r="A42" s="20">
        <v>2</v>
      </c>
      <c r="B42" s="72" t="s">
        <v>32</v>
      </c>
      <c r="C42" s="67" t="s">
        <v>31</v>
      </c>
      <c r="D42" s="68"/>
      <c r="E42" s="69"/>
      <c r="F42" s="69"/>
      <c r="G42" s="70">
        <v>119</v>
      </c>
      <c r="I42" s="71">
        <f>IF(C$18="enter unit of measure above",C$18,IF(C$32="go to Part 3 section","clear Part 9 entries",IF(OR(C$25&lt;0,C$26&lt;0,C$27&lt;0,C$28&lt;0,C$29&lt;0,C$30&lt;0,C$31&lt;0=TRUE),"cannot have negative entries",IF(OR(D$41&lt;0,D$42&lt;0,D$43&lt;0,D$44&lt;0,D$45&lt;0,D$47&lt;0,D$50&lt;0,D$51&lt;0)=TRUE,"cannot have negative entries",D42*G42))))</f>
        <v>0</v>
      </c>
    </row>
    <row r="43" spans="1:15" ht="27" thickBot="1" x14ac:dyDescent="0.45">
      <c r="A43" s="20">
        <v>3</v>
      </c>
      <c r="B43" s="72" t="s">
        <v>33</v>
      </c>
      <c r="C43" s="67" t="s">
        <v>31</v>
      </c>
      <c r="D43" s="68"/>
      <c r="E43" s="69"/>
      <c r="F43" s="69"/>
      <c r="G43" s="70">
        <v>75</v>
      </c>
      <c r="I43" s="71">
        <f>IF(C$18="enter unit of measure above",C$18,IF(C$32="go to Part 3 section","clear Part 9 entries",IF(OR(C$25&lt;0,C$26&lt;0,C$27&lt;0,C$28&lt;0,C$29&lt;0,C$30&lt;0,C$31&lt;0=TRUE),"cannot have negative entries",IF(OR(D$41&lt;0,D$42&lt;0,D$43&lt;0,D$44&lt;0,D$45&lt;0,D$47&lt;0,D$50&lt;0,D$51&lt;0)=TRUE,"cannot have negative entries",D43*G43))))</f>
        <v>0</v>
      </c>
    </row>
    <row r="44" spans="1:15" ht="27" thickBot="1" x14ac:dyDescent="0.45">
      <c r="A44" s="20">
        <v>4</v>
      </c>
      <c r="B44" s="73" t="s">
        <v>34</v>
      </c>
      <c r="C44" s="20" t="s">
        <v>35</v>
      </c>
      <c r="D44" s="68"/>
      <c r="E44" s="69"/>
      <c r="F44" s="69"/>
      <c r="G44" s="70">
        <v>30</v>
      </c>
      <c r="I44" s="71">
        <f>IF(C$18="enter unit of measure above",C$18,IF(C$32="go to Part 3 section","clear Part 9 entries",IF(OR(C$25&lt;0,C$26&lt;0,C$27&lt;0,C$28&lt;0,C$29&lt;0,C$30&lt;0,C$31&lt;0=TRUE),"cannot have negative entries",IF(OR(D$41&lt;0,D$42&lt;0,D$43&lt;0,D$44&lt;0,D$45&lt;0,D$47&lt;0,D$50&lt;0,D$51&lt;0)=TRUE,"cannot have negative entries",D44*G44))))</f>
        <v>0</v>
      </c>
    </row>
    <row r="45" spans="1:15" ht="27" thickBot="1" x14ac:dyDescent="0.45">
      <c r="A45" s="20">
        <v>5</v>
      </c>
      <c r="B45" s="73" t="s">
        <v>36</v>
      </c>
      <c r="C45" s="20" t="s">
        <v>31</v>
      </c>
      <c r="D45" s="68"/>
      <c r="E45" s="69"/>
      <c r="F45" s="69"/>
      <c r="G45" s="70">
        <v>60</v>
      </c>
      <c r="H45" s="54"/>
      <c r="I45" s="71">
        <f>IF(C$18="enter unit of measure above",C$18,IF(C$32="go to Part 3 section","clear Part 9 entries",IF(OR(C$25&lt;0,C$26&lt;0,C$27&lt;0,C$28&lt;0,C$29&lt;0,C$30&lt;0,C$31&lt;0=TRUE),"cannot have negative entries",IF(OR(D$41&lt;0,D$42&lt;0,D$43&lt;0,D$44&lt;0,D$45&lt;0,D$47&lt;0,D$50&lt;0,D$51&lt;0)=TRUE,"cannot have negative entries",IF(D45&gt;0,IF(OR(C27&gt;0, C28&gt;0)=TRUE,D45*G45,"complete section 3 or 4 above"),0)))))</f>
        <v>0</v>
      </c>
    </row>
    <row r="46" spans="1:15" ht="27" thickBot="1" x14ac:dyDescent="0.45">
      <c r="A46" s="20">
        <v>6</v>
      </c>
      <c r="B46" s="73" t="s">
        <v>37</v>
      </c>
      <c r="C46" s="20" t="s">
        <v>31</v>
      </c>
      <c r="D46" s="68"/>
      <c r="E46" s="69"/>
      <c r="F46" s="69"/>
      <c r="G46" s="70">
        <v>60</v>
      </c>
      <c r="H46" s="54"/>
      <c r="I46" s="71">
        <f>IF(C$18="enter unit of measure above",C$18,IF(C$32="go to Part 3 section","clear Part 9 entries",IF(OR(C$25&lt;0,C$26&lt;0,C$27&lt;0,C$28&lt;0,C$29&lt;0,C$30&lt;0,C$31&lt;0=TRUE),"cannot have negative entries",IF(OR(D$41&lt;0,D$42&lt;0,D$43&lt;0,D$44&lt;0,D$45&lt;0,D$47&lt;0,D$50&lt;0,D$51&lt;0)=TRUE,"cannot have negative entries",IF(D46&gt;0,D46*G46,0)))))</f>
        <v>0</v>
      </c>
    </row>
    <row r="47" spans="1:15" ht="27" thickBot="1" x14ac:dyDescent="0.45">
      <c r="A47" s="20">
        <v>7</v>
      </c>
      <c r="B47" s="72" t="s">
        <v>38</v>
      </c>
      <c r="C47" s="20" t="s">
        <v>31</v>
      </c>
      <c r="D47" s="68"/>
      <c r="E47" s="69"/>
      <c r="F47" s="69"/>
      <c r="G47" s="70">
        <v>60</v>
      </c>
      <c r="I47" s="71">
        <f>IF(C$18="enter unit of measure above",C$18,IF(C$32="go to Part 3 section","clear Part 9 entries",IF(OR(C$25&lt;0,C$26&lt;0,C$27&lt;0,C$28&lt;0,C$29&lt;0,C$30&lt;0,C$31&lt;0=TRUE),"cannot have negative entries",IF(OR(D$41&lt;0,D$42&lt;0,D$43&lt;0,D$44&lt;0,D$45&lt;0,D$47&lt;0,D$50&lt;0,D$51&lt;0)=TRUE,"cannot have negative entries",D47*G47))))</f>
        <v>0</v>
      </c>
    </row>
    <row r="48" spans="1:15" x14ac:dyDescent="0.4">
      <c r="A48" s="20"/>
      <c r="B48" s="72"/>
      <c r="C48" s="20"/>
      <c r="D48"/>
      <c r="E48"/>
      <c r="F48"/>
      <c r="G48"/>
      <c r="H48"/>
      <c r="I48"/>
    </row>
    <row r="49" spans="1:44" ht="30.75" thickBot="1" x14ac:dyDescent="0.45">
      <c r="A49" s="20"/>
      <c r="B49" s="74" t="s">
        <v>39</v>
      </c>
      <c r="C49" s="20"/>
      <c r="D49"/>
      <c r="E49"/>
      <c r="F49"/>
      <c r="G49"/>
      <c r="H49"/>
      <c r="I49"/>
    </row>
    <row r="50" spans="1:44" ht="27" thickBot="1" x14ac:dyDescent="0.45">
      <c r="A50" s="20">
        <v>8</v>
      </c>
      <c r="B50" s="72" t="s">
        <v>40</v>
      </c>
      <c r="C50" s="20" t="s">
        <v>41</v>
      </c>
      <c r="D50" s="68"/>
      <c r="E50" s="69"/>
      <c r="F50" s="69"/>
      <c r="G50" s="70">
        <v>15</v>
      </c>
      <c r="H50" s="4" t="s">
        <v>42</v>
      </c>
      <c r="I50" s="71">
        <f>IF(AND(D50&gt;0,D50*G50&lt;60)=TRUE,60,IF(C$18="enter unit of measure above",C$18,IF(C$32="go to Part 3 section","clear Part 9 entries",IF(OR(C$25&lt;0,C$26&lt;0,C$27&lt;0,C$28&lt;0,C$29&lt;0,C$30&lt;0,C$31&lt;0=TRUE),"cannot have negative entries",IF(OR(D$41&lt;0,D$42&lt;0,D$43&lt;0,D$44&lt;0,D$45&lt;0,D$47&lt;0,D$50&lt;0,D$51&lt;0)=TRUE,"cannot have negative entries",IF(D50&lt;1,0,IF(D50*G50&lt;60,60,D50*G50)))))))</f>
        <v>0</v>
      </c>
    </row>
    <row r="51" spans="1:44" ht="27" thickBot="1" x14ac:dyDescent="0.45">
      <c r="A51" s="20">
        <v>9</v>
      </c>
      <c r="B51" s="72" t="s">
        <v>43</v>
      </c>
      <c r="C51" s="20" t="s">
        <v>31</v>
      </c>
      <c r="D51" s="68"/>
      <c r="E51" s="69"/>
      <c r="F51" s="69"/>
      <c r="G51" s="70">
        <v>125</v>
      </c>
      <c r="I51" s="71">
        <f>IF(C$18="enter unit of measure above",C$18,IF(C$32="go to Part 3 section","clear Part 9 entries",IF(OR(C$25&lt;0,C$26&lt;0,C$27&lt;0,C$28&lt;0,C$29&lt;0,C$30&lt;0,C$31&lt;0=TRUE),"cannot have negative entries",IF(OR(D$41&lt;0,D$42&lt;0,D$43&lt;0,D$44&lt;0,D$45&lt;0,D$47&lt;0,D$50&lt;0,D$51&lt;0)=TRUE,"cannot have negative entries",D51*G51))))</f>
        <v>0</v>
      </c>
    </row>
    <row r="52" spans="1:44" ht="27" thickBot="1" x14ac:dyDescent="0.45">
      <c r="A52" s="20"/>
      <c r="B52" s="72"/>
      <c r="C52" s="20"/>
      <c r="D52"/>
      <c r="E52" s="69"/>
      <c r="F52" s="69"/>
      <c r="G52"/>
      <c r="I52" s="75"/>
    </row>
    <row r="53" spans="1:44" ht="27" thickBot="1" x14ac:dyDescent="0.45">
      <c r="A53" s="76"/>
      <c r="B53" s="73"/>
      <c r="C53" s="76"/>
      <c r="D53" s="77"/>
      <c r="E53" s="77"/>
      <c r="F53" s="77"/>
      <c r="H53" s="56" t="s">
        <v>44</v>
      </c>
      <c r="I53" s="57">
        <f>IF(I44="complete section 3 above","complete section 3 above",IF(C17="enter unit of measure above",C17,IF(OR(D41&lt;0,D41&lt;0,D42&lt;0,D43&lt;0,D44&lt;0,D46&lt;0,D47&lt;0=TRUE),0,SUM(I41:I47))))</f>
        <v>0</v>
      </c>
    </row>
    <row r="54" spans="1:44" ht="27" thickBot="1" x14ac:dyDescent="0.45">
      <c r="A54" s="76"/>
      <c r="B54" s="73"/>
      <c r="C54" s="76"/>
      <c r="D54" s="77"/>
      <c r="E54" s="77"/>
      <c r="F54" s="77"/>
      <c r="H54" s="56" t="s">
        <v>45</v>
      </c>
      <c r="I54" s="57">
        <f>IF(I45="complete section 3 above","complete section 3 above",IF(C18="enter unit of measure above",C18,IF(OR(D41&lt;0,D42&lt;0,D43&lt;0,D44&lt;0,D45&lt;0,D47&lt;0=TRUE),0,SUM(I50:I51))))</f>
        <v>0</v>
      </c>
    </row>
    <row r="55" spans="1:44" x14ac:dyDescent="0.4">
      <c r="A55" s="76"/>
      <c r="B55" s="73"/>
      <c r="C55" s="76"/>
      <c r="D55" s="77"/>
      <c r="E55" s="77"/>
      <c r="F55" s="77"/>
      <c r="H55" s="56"/>
      <c r="I55" s="58"/>
    </row>
    <row r="56" spans="1:44" ht="27" thickBot="1" x14ac:dyDescent="0.45">
      <c r="A56" s="15"/>
      <c r="D56" s="30"/>
      <c r="E56" s="30"/>
      <c r="F56" s="30"/>
      <c r="H56" s="56"/>
      <c r="I56" s="58"/>
    </row>
    <row r="57" spans="1:44" ht="27" thickBot="1" x14ac:dyDescent="0.45">
      <c r="A57" s="15"/>
      <c r="D57" s="30"/>
      <c r="E57" s="30"/>
      <c r="F57" s="30"/>
      <c r="H57" s="54" t="s">
        <v>46</v>
      </c>
      <c r="I57" s="78">
        <f>IF(I45="complete section 3 above","complete section 3 above",IF(C18="enter unit of measure above",C18,I37+I53+I54))</f>
        <v>0</v>
      </c>
    </row>
    <row r="58" spans="1:44" s="79" customFormat="1" ht="27" thickBot="1" x14ac:dyDescent="0.45">
      <c r="A58" s="15"/>
      <c r="B58" s="4"/>
      <c r="C58" s="4"/>
      <c r="D58" s="30"/>
      <c r="E58" s="30"/>
      <c r="F58" s="30"/>
      <c r="G58" s="4"/>
      <c r="H58" s="56"/>
      <c r="I58" s="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</row>
    <row r="59" spans="1:44" ht="27" thickBot="1" x14ac:dyDescent="0.45">
      <c r="A59" s="80"/>
      <c r="B59" s="79"/>
      <c r="C59" s="79"/>
      <c r="D59" s="81"/>
      <c r="E59" s="81"/>
      <c r="F59" s="81"/>
      <c r="G59" s="79"/>
      <c r="H59" s="82"/>
      <c r="I59" s="83"/>
    </row>
    <row r="60" spans="1:44" ht="30" x14ac:dyDescent="0.4">
      <c r="A60" s="84"/>
    </row>
    <row r="61" spans="1:44" ht="30" x14ac:dyDescent="0.4">
      <c r="A61" s="13"/>
      <c r="B61" s="85" t="s">
        <v>47</v>
      </c>
      <c r="C61" s="60"/>
      <c r="D61" s="2"/>
      <c r="E61" s="2"/>
      <c r="F61" s="2"/>
      <c r="G61" s="2"/>
      <c r="H61" s="61"/>
      <c r="I61" s="55"/>
    </row>
    <row r="62" spans="1:44" x14ac:dyDescent="0.4">
      <c r="A62" s="20">
        <v>1</v>
      </c>
      <c r="D62" s="2"/>
      <c r="E62" s="2"/>
      <c r="F62" s="2"/>
      <c r="G62" s="62" t="s">
        <v>48</v>
      </c>
      <c r="H62" s="109"/>
      <c r="I62" s="109"/>
    </row>
    <row r="63" spans="1:44" ht="27" customHeight="1" thickBot="1" x14ac:dyDescent="0.45">
      <c r="A63" s="20"/>
      <c r="B63" s="110" t="s">
        <v>49</v>
      </c>
      <c r="C63" s="65"/>
      <c r="D63" s="2"/>
      <c r="E63" s="2"/>
      <c r="F63" s="2"/>
      <c r="G63" s="2"/>
      <c r="H63" s="86"/>
      <c r="I63" s="55"/>
    </row>
    <row r="64" spans="1:44" ht="27" customHeight="1" thickBot="1" x14ac:dyDescent="0.45">
      <c r="A64" s="20"/>
      <c r="B64" s="110"/>
      <c r="C64" s="65"/>
      <c r="D64" s="87">
        <v>0.01</v>
      </c>
      <c r="E64" s="2"/>
      <c r="F64" s="2"/>
      <c r="G64" s="20" t="s">
        <v>26</v>
      </c>
      <c r="H64" s="51">
        <v>1000000</v>
      </c>
      <c r="I64" s="52">
        <f>IF(C18="enter unit of measure above",C18,IF(C32="go to Part 3 section","clear Part 9 entries",IF(OR(H62&lt;0,D71&lt;0,D72&lt;0,D73&lt;0,D76&lt;0=TRUE),"cannot have negative entries",IF(H62&gt;H64,H64*D64,IF(H62*D64&gt;=H66,H62*D64,0)))))</f>
        <v>0</v>
      </c>
    </row>
    <row r="65" spans="1:13" ht="27" customHeight="1" thickBot="1" x14ac:dyDescent="0.45">
      <c r="A65" s="20"/>
      <c r="B65" s="110"/>
      <c r="C65" s="65"/>
      <c r="D65" s="87">
        <v>6.0000000000000001E-3</v>
      </c>
      <c r="E65" s="2"/>
      <c r="F65" s="2"/>
      <c r="G65" s="20" t="s">
        <v>27</v>
      </c>
      <c r="H65" s="53">
        <f>H64</f>
        <v>1000000</v>
      </c>
      <c r="I65" s="52">
        <f>IF(C18="enter unit of measure above",C18,IF(C32="go to Part 3 section","clear Part 9 entries",IF(OR(C32="cannot have negative entries",H62&lt;0,D71&lt;0,D72&lt;0,D73&lt;0,D76&lt;0)=TRUE,"cannot have negative entries",IF(H62&gt;H64,(H62-H64)*D65,0))))</f>
        <v>0</v>
      </c>
    </row>
    <row r="66" spans="1:13" ht="27" customHeight="1" thickBot="1" x14ac:dyDescent="0.45">
      <c r="A66" s="20"/>
      <c r="B66" s="110"/>
      <c r="C66" s="65"/>
      <c r="G66" s="20" t="s">
        <v>50</v>
      </c>
      <c r="H66" s="51">
        <v>200</v>
      </c>
      <c r="I66" s="88">
        <f>IF(C18="enter unit of measure above",C18,IF(C32="go to Part 3 section","clear Part 9 entries",IF(OR(H62&lt;0,D71&lt;0,D72&lt;0,D73&lt;0,D76&lt;0=TRUE),"cannot have negative entries",IF(H62=0,0,(IF(H62*D64&lt;H66,H66,0))))))</f>
        <v>0</v>
      </c>
    </row>
    <row r="67" spans="1:13" ht="27" customHeight="1" thickBot="1" x14ac:dyDescent="0.45">
      <c r="A67" s="20"/>
      <c r="B67" s="110"/>
      <c r="C67" s="65"/>
      <c r="H67" s="54"/>
      <c r="I67" s="55"/>
    </row>
    <row r="68" spans="1:13" ht="27" customHeight="1" thickBot="1" x14ac:dyDescent="0.45">
      <c r="A68" s="20"/>
      <c r="B68" s="110"/>
      <c r="C68" s="60"/>
      <c r="H68" s="56" t="s">
        <v>51</v>
      </c>
      <c r="I68" s="57">
        <f>IF(C18="enter unit of measure above",C18,SUM(I64:I66))</f>
        <v>0</v>
      </c>
    </row>
    <row r="69" spans="1:13" ht="30" customHeight="1" x14ac:dyDescent="0.4">
      <c r="C69" s="60"/>
      <c r="D69" s="2"/>
      <c r="E69" s="2"/>
      <c r="F69" s="2"/>
      <c r="G69" s="2"/>
      <c r="H69" s="61"/>
      <c r="I69" s="55"/>
    </row>
    <row r="70" spans="1:13" ht="24.95" customHeight="1" thickBot="1" x14ac:dyDescent="0.45">
      <c r="A70" s="20"/>
      <c r="B70" s="89" t="s">
        <v>52</v>
      </c>
      <c r="C70" s="55"/>
      <c r="D70" s="63"/>
      <c r="E70" s="63"/>
      <c r="F70" s="63"/>
      <c r="G70" s="54"/>
      <c r="H70" s="64"/>
      <c r="I70" s="65"/>
      <c r="M70" s="90"/>
    </row>
    <row r="71" spans="1:13" ht="24.95" customHeight="1" thickBot="1" x14ac:dyDescent="0.45">
      <c r="A71" s="20">
        <v>2</v>
      </c>
      <c r="B71" s="73" t="s">
        <v>34</v>
      </c>
      <c r="C71" s="20" t="s">
        <v>35</v>
      </c>
      <c r="D71" s="68"/>
      <c r="E71" s="69"/>
      <c r="F71" s="69"/>
      <c r="G71" s="70">
        <v>30</v>
      </c>
      <c r="I71" s="71">
        <f>IF(C$18="enter unit of measure above",C$18,IF(C$32="go to Part 3 section","clear Part 9 entries",IF(OR(H$62&lt;0=TRUE),"cannot have negative entries",IF(OR(D$71&lt;0,D$72&lt;0,D$73&lt;0,D$76&lt;0)=TRUE,"cannot have negative entries",D71*G71))))</f>
        <v>0</v>
      </c>
      <c r="M71" s="90"/>
    </row>
    <row r="72" spans="1:13" ht="24.95" customHeight="1" thickBot="1" x14ac:dyDescent="0.45">
      <c r="A72" s="20">
        <v>3</v>
      </c>
      <c r="B72" s="72" t="s">
        <v>38</v>
      </c>
      <c r="C72" s="20" t="s">
        <v>31</v>
      </c>
      <c r="D72" s="68"/>
      <c r="E72" s="69"/>
      <c r="F72" s="69"/>
      <c r="G72" s="70">
        <v>60</v>
      </c>
      <c r="I72" s="71">
        <f>IF(C$18="enter unit of measure above",C$18,IF(C$32="go to Part 3 section","clear Part 9 entries",IF(OR(H$62&lt;0=TRUE),"cannot have negative entries",IF(OR(D$71&lt;0,D$72&lt;0,D$73&lt;0,D$76&lt;0)=TRUE,"cannot have negative entries",D72*G72))))</f>
        <v>0</v>
      </c>
      <c r="M72" s="90"/>
    </row>
    <row r="73" spans="1:13" ht="24.95" customHeight="1" thickBot="1" x14ac:dyDescent="0.45">
      <c r="A73" s="20">
        <v>4</v>
      </c>
      <c r="B73" s="72" t="s">
        <v>53</v>
      </c>
      <c r="C73" s="20" t="s">
        <v>31</v>
      </c>
      <c r="D73" s="68"/>
      <c r="E73" s="69"/>
      <c r="F73" s="69"/>
      <c r="G73" s="70">
        <v>50</v>
      </c>
      <c r="I73" s="71">
        <f>IF(C$18="enter unit of measure above",C$18,IF(C$32="go to Part 3 section","clear Part 9 entries",IF(OR(H$62&lt;0=TRUE),"cannot have negative entries",IF(OR(D$71&lt;0,D$72&lt;0,D$73&lt;0,D$76&lt;0)=TRUE,"cannot have negative entries",D73*G73))))</f>
        <v>0</v>
      </c>
      <c r="M73" s="90"/>
    </row>
    <row r="74" spans="1:13" ht="24.95" customHeight="1" x14ac:dyDescent="0.4">
      <c r="A74" s="20"/>
      <c r="B74" s="72"/>
      <c r="C74" s="20"/>
      <c r="D74"/>
      <c r="E74"/>
      <c r="F74"/>
      <c r="G74"/>
      <c r="H74"/>
      <c r="I74"/>
      <c r="M74" s="90"/>
    </row>
    <row r="75" spans="1:13" ht="24.95" customHeight="1" thickBot="1" x14ac:dyDescent="0.45">
      <c r="A75" s="20">
        <v>5</v>
      </c>
      <c r="B75" s="74" t="s">
        <v>39</v>
      </c>
      <c r="C75" s="20"/>
      <c r="D75"/>
      <c r="E75"/>
      <c r="F75"/>
      <c r="G75"/>
      <c r="H75"/>
      <c r="I75"/>
      <c r="M75" s="90"/>
    </row>
    <row r="76" spans="1:13" s="91" customFormat="1" ht="27" thickBot="1" x14ac:dyDescent="0.45">
      <c r="A76" s="20"/>
      <c r="B76" s="72" t="s">
        <v>54</v>
      </c>
      <c r="C76" s="20" t="s">
        <v>41</v>
      </c>
      <c r="D76" s="68"/>
      <c r="E76" s="69"/>
      <c r="F76" s="69"/>
      <c r="G76" s="70">
        <v>15</v>
      </c>
      <c r="H76" s="4" t="s">
        <v>55</v>
      </c>
      <c r="I76" s="71">
        <f>IF(C$18="enter unit of measure above",C$18,IF(C$32="go to Part 3 section","clear Part 9 entries",IF(OR(H$62&lt;0=TRUE),"cannot have negative entries",IF(OR(D$71&lt;0,D$72&lt;0,D$73&lt;0,D$76&lt;0)=TRUE,"cannot have negative entries",IF(D76&lt;1,0,IF(D76*G76&lt;60,60,D76*G76))))))</f>
        <v>0</v>
      </c>
      <c r="K76" s="92"/>
      <c r="M76" s="93"/>
    </row>
    <row r="77" spans="1:13" s="91" customFormat="1" ht="27" thickBot="1" x14ac:dyDescent="0.45">
      <c r="A77" s="76"/>
      <c r="B77" s="72"/>
      <c r="C77" s="20"/>
      <c r="D77"/>
      <c r="E77"/>
      <c r="F77"/>
      <c r="G77"/>
      <c r="H77" s="4"/>
      <c r="I77" s="75"/>
      <c r="K77" s="92"/>
      <c r="M77" s="93"/>
    </row>
    <row r="78" spans="1:13" s="91" customFormat="1" ht="27" thickBot="1" x14ac:dyDescent="0.45">
      <c r="A78" s="76"/>
      <c r="B78" s="73"/>
      <c r="C78" s="76"/>
      <c r="D78" s="77"/>
      <c r="E78" s="77"/>
      <c r="F78" s="77"/>
      <c r="G78" s="4"/>
      <c r="H78" s="56" t="s">
        <v>44</v>
      </c>
      <c r="I78" s="57">
        <f>IF(C17="enter unit of measure above",C17,IF(OR(D70&lt;0,D71&lt;0,D72&lt;0,D75&lt;0=TRUE),0,SUM(I71:I73)))</f>
        <v>0</v>
      </c>
      <c r="K78" s="92"/>
      <c r="M78" s="93"/>
    </row>
    <row r="79" spans="1:13" s="91" customFormat="1" ht="27" thickBot="1" x14ac:dyDescent="0.45">
      <c r="A79" s="76"/>
      <c r="B79" s="73"/>
      <c r="C79" s="76"/>
      <c r="D79" s="77"/>
      <c r="E79" s="77"/>
      <c r="F79" s="77"/>
      <c r="G79" s="4"/>
      <c r="H79" s="56" t="s">
        <v>45</v>
      </c>
      <c r="I79" s="57">
        <f>IF(C18="enter unit of measure above",C18,IF(OR(D71&lt;0,D72&lt;0,D73&lt;0,D76&lt;0=TRUE),0,SUM(I76)))</f>
        <v>0</v>
      </c>
      <c r="K79" s="92"/>
      <c r="M79" s="93"/>
    </row>
    <row r="80" spans="1:13" x14ac:dyDescent="0.4">
      <c r="A80" s="20"/>
      <c r="B80" s="73"/>
      <c r="C80" s="76"/>
      <c r="D80" s="77"/>
      <c r="E80" s="77"/>
      <c r="F80" s="77"/>
      <c r="G80" s="94"/>
      <c r="H80" s="91"/>
      <c r="I80" s="95"/>
    </row>
    <row r="81" spans="3:9" ht="27" thickBot="1" x14ac:dyDescent="0.45">
      <c r="D81" s="16"/>
      <c r="E81" s="16"/>
      <c r="F81" s="16"/>
    </row>
    <row r="82" spans="3:9" ht="27" thickBot="1" x14ac:dyDescent="0.45">
      <c r="C82" s="54"/>
      <c r="G82" s="54"/>
      <c r="H82" s="54" t="s">
        <v>56</v>
      </c>
      <c r="I82" s="78">
        <f>IF(C18="enter unit of measure above",C18,I68+I78+I79)</f>
        <v>0</v>
      </c>
    </row>
  </sheetData>
  <mergeCells count="13">
    <mergeCell ref="D18:F18"/>
    <mergeCell ref="D19:F19"/>
    <mergeCell ref="D21:F21"/>
    <mergeCell ref="H62:I62"/>
    <mergeCell ref="B63:B68"/>
    <mergeCell ref="G15:I17"/>
    <mergeCell ref="D16:F16"/>
    <mergeCell ref="D17:F17"/>
    <mergeCell ref="H7:I8"/>
    <mergeCell ref="B9:C9"/>
    <mergeCell ref="B10:C12"/>
    <mergeCell ref="G10:G12"/>
    <mergeCell ref="I10:I12"/>
  </mergeCells>
  <conditionalFormatting sqref="H62 D71:F77 C25:C31 D41:F52 D54:F55 D79:F80">
    <cfRule type="cellIs" dxfId="2" priority="3" stopIfTrue="1" operator="lessThan">
      <formula>0</formula>
    </cfRule>
  </conditionalFormatting>
  <conditionalFormatting sqref="D53:F53">
    <cfRule type="cellIs" dxfId="1" priority="2" stopIfTrue="1" operator="lessThan">
      <formula>0</formula>
    </cfRule>
  </conditionalFormatting>
  <conditionalFormatting sqref="D78:F78">
    <cfRule type="cellIs" dxfId="0" priority="1" stopIfTrue="1" operator="lessThan">
      <formula>0</formula>
    </cfRule>
  </conditionalFormatting>
  <pageMargins left="0.7" right="0.7" top="0.75" bottom="0.75" header="0.3" footer="0.3"/>
  <pageSetup scale="32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E99661BE91C64996310B3DF43DB3D3" ma:contentTypeVersion="1" ma:contentTypeDescription="Create a new document." ma:contentTypeScope="" ma:versionID="618bddd826c1705d2d8e5af34348015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0f24620a75af0e50ec87ecb9fe4f4eb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AA79B7-789A-4613-B365-F9E8FEDE3C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FD1BC7-FE08-4AD4-9C40-1CA29750E4E4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BB96B3E-9E77-4EA1-89B4-CBE65E38D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Fee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ITS BC Form 17 - Fee Calculator</dc:title>
  <dc:creator/>
  <cp:lastModifiedBy/>
  <dcterms:created xsi:type="dcterms:W3CDTF">2015-06-05T18:17:20Z</dcterms:created>
  <dcterms:modified xsi:type="dcterms:W3CDTF">2022-03-25T17:31:14Z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0x010100EAE99661BE91C64996310B3DF43DB3D3</vt:lpwstr>
  </property>
</Properties>
</file>